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53" activeTab="1"/>
  </bookViews>
  <sheets>
    <sheet name="Calcolo TARI Smart" sheetId="1" r:id="rId1"/>
    <sheet name="GUIDA AL CALCOLO" sheetId="2" r:id="rId2"/>
    <sheet name="Calcolo TARI" sheetId="3" r:id="rId3"/>
    <sheet name="Tariffa Ut Domestiche" sheetId="4" r:id="rId4"/>
    <sheet name="Ut non domestiche" sheetId="5" r:id="rId5"/>
  </sheets>
  <externalReferences>
    <externalReference r:id="rId8"/>
  </externalReferences>
  <definedNames>
    <definedName name="Categorie">'Ut non domestiche'!$A$4:$A$33</definedName>
    <definedName name="diametri">'[1]Database'!$A$2:$A$88</definedName>
    <definedName name="N_Componenti">'Tariffa Ut Domestiche'!$A$4:$A$9</definedName>
    <definedName name="Rate">'Calcolo TARI'!$M$21</definedName>
    <definedName name="Scadenza">'Calcolo TARI'!$N$22</definedName>
  </definedNames>
  <calcPr fullCalcOnLoad="1"/>
</workbook>
</file>

<file path=xl/comments2.xml><?xml version="1.0" encoding="utf-8"?>
<comments xmlns="http://schemas.openxmlformats.org/spreadsheetml/2006/main">
  <authors>
    <author>Autore</author>
  </authors>
  <commentList>
    <comment ref="B2" authorId="0">
      <text>
        <r>
          <rPr>
            <sz val="10"/>
            <rFont val="Tahoma"/>
            <family val="2"/>
          </rPr>
          <t xml:space="preserve">Il foglio di calcolo si divide in :
- </t>
        </r>
        <r>
          <rPr>
            <b/>
            <sz val="10"/>
            <color indexed="12"/>
            <rFont val="Tahoma"/>
            <family val="2"/>
          </rPr>
          <t>Calcolo TARI - SMART</t>
        </r>
        <r>
          <rPr>
            <sz val="10"/>
            <rFont val="Tahoma"/>
            <family val="2"/>
          </rPr>
          <t xml:space="preserve"> (foglio di calcolo linguetta in basso di colore giallo)
Per il calcolo tari smart </t>
        </r>
        <r>
          <rPr>
            <b/>
            <sz val="10"/>
            <rFont val="Tahoma"/>
            <family val="2"/>
          </rPr>
          <t>è necessario inserire manualmente anche i dati delle tariffe</t>
        </r>
        <r>
          <rPr>
            <sz val="10"/>
            <rFont val="Tahoma"/>
            <family val="2"/>
          </rPr>
          <t xml:space="preserve">, oltre i dati dei mq e dei componenti il nucleo familiare
- </t>
        </r>
        <r>
          <rPr>
            <b/>
            <sz val="10"/>
            <color indexed="12"/>
            <rFont val="Tahoma"/>
            <family val="2"/>
          </rPr>
          <t>Calcolo TARI – TARIFFE PRE/IMPOSTATE</t>
        </r>
        <r>
          <rPr>
            <sz val="10"/>
            <color indexed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(linguette in basso colore verde)
Per il calcolo TARI </t>
        </r>
        <r>
          <rPr>
            <b/>
            <sz val="10"/>
            <rFont val="Tahoma"/>
            <family val="2"/>
          </rPr>
          <t>(con tariffe pre-impostate)</t>
        </r>
        <r>
          <rPr>
            <sz val="10"/>
            <rFont val="Tahoma"/>
            <family val="2"/>
          </rPr>
          <t xml:space="preserve">
- il funzionario comunale/cittadino dovrà modificare le tariffe pre-impostate delle utenze domestiche e non domestiche (attualmente tariffe comune di Serra Sant'Abbondio) negli appositi fogli xls selezionabili dalle linguette in basso di colore verde
- </t>
        </r>
        <r>
          <rPr>
            <b/>
            <sz val="10"/>
            <rFont val="Tahoma"/>
            <family val="2"/>
          </rPr>
          <t>la password per sbloccare le celle protette è “</t>
        </r>
        <r>
          <rPr>
            <b/>
            <sz val="10"/>
            <color indexed="12"/>
            <rFont val="Tahoma"/>
            <family val="2"/>
          </rPr>
          <t>gb</t>
        </r>
        <r>
          <rPr>
            <b/>
            <sz val="10"/>
            <rFont val="Tahoma"/>
            <family val="2"/>
          </rPr>
          <t>”</t>
        </r>
        <r>
          <rPr>
            <sz val="10"/>
            <rFont val="Tahoma"/>
            <family val="2"/>
          </rPr>
          <t xml:space="preserve">
- quindi, sbloccare prima le celle, inserire le tariffe per le utenze domestiche e non domestiche del comune di riferimento nei rispettivi fogli, effettuare il calcolo tari dalla linguetta verde "Calcolo TARI"
</t>
        </r>
        <r>
          <rPr>
            <b/>
            <sz val="10"/>
            <color indexed="10"/>
            <rFont val="Tahoma"/>
            <family val="2"/>
          </rPr>
          <t>ATTENZIONE !!!</t>
        </r>
        <r>
          <rPr>
            <sz val="10"/>
            <rFont val="Tahoma"/>
            <family val="2"/>
          </rPr>
          <t xml:space="preserve"> Il foglio di calcolo denominato “Calcolo TARI” di colore verde fa riferimento alle Tariffe pre-impostate del </t>
        </r>
        <r>
          <rPr>
            <b/>
            <u val="single"/>
            <sz val="10"/>
            <rFont val="Tahoma"/>
            <family val="2"/>
          </rPr>
          <t>Comune di SERRA SANT'ABBONDIO (PU)</t>
        </r>
        <r>
          <rPr>
            <b/>
            <sz val="10"/>
            <rFont val="Tahoma"/>
            <family val="2"/>
          </rPr>
          <t xml:space="preserve"> – PERTANTO OGNI COMUNE/CITTADINO DI UN COMUNE DIVERSO, DOVRA’ MODIFICARE LE TARIFFE CON QUELLE PROPRIE/DEL PROPRIO COMUNE </t>
        </r>
        <r>
          <rPr>
            <b/>
            <sz val="10"/>
            <color indexed="12"/>
            <rFont val="Tahoma"/>
            <family val="2"/>
          </rPr>
          <t>oppure UTILIZZARE IL CALCOLO TARI-SMART (linguetta gialla) dovendo comuque conoscere le tariffe vigenti da inserire nelle apposite celle (le tariffe attualmente presenti nel calcolo tari smart sono esclusivamente di test e quindi non reali)</t>
        </r>
        <r>
          <rPr>
            <sz val="10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N.B. </t>
        </r>
        <r>
          <rPr>
            <sz val="9"/>
            <rFont val="Tahoma"/>
            <family val="2"/>
          </rPr>
          <t xml:space="preserve">INSERIRE LE TARIFFE DEL COMUNE DI CALCOLO TARI : </t>
        </r>
        <r>
          <rPr>
            <b/>
            <sz val="9"/>
            <rFont val="Tahoma"/>
            <family val="2"/>
          </rPr>
          <t xml:space="preserve">ATTUALMENTE LE TARIFFE INSERITE SONO DEL </t>
        </r>
        <r>
          <rPr>
            <b/>
            <sz val="9"/>
            <color indexed="10"/>
            <rFont val="Tahoma"/>
            <family val="2"/>
          </rPr>
          <t>COMUNE DI SERRA SANT'ABBONDIO (la password di sblocco è "</t>
        </r>
        <r>
          <rPr>
            <b/>
            <sz val="9"/>
            <color indexed="12"/>
            <rFont val="Tahoma"/>
            <family val="2"/>
          </rPr>
          <t>gb</t>
        </r>
        <r>
          <rPr>
            <b/>
            <sz val="9"/>
            <color indexed="10"/>
            <rFont val="Tahoma"/>
            <family val="2"/>
          </rPr>
          <t>")</t>
        </r>
      </text>
    </comment>
    <comment ref="B22" authorId="0">
      <text>
        <r>
          <rPr>
            <b/>
            <sz val="9"/>
            <color indexed="10"/>
            <rFont val="Tahoma"/>
            <family val="2"/>
          </rPr>
          <t>PER TUTTI I COMUNI CON INSERIMENTO DATI MANUALE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<sst xmlns="http://schemas.openxmlformats.org/spreadsheetml/2006/main" count="148" uniqueCount="87">
  <si>
    <t>Nr. UI</t>
  </si>
  <si>
    <t>Descrizione</t>
  </si>
  <si>
    <t>Indirizzo</t>
  </si>
  <si>
    <t>Mq.</t>
  </si>
  <si>
    <t>TARI</t>
  </si>
  <si>
    <t>Totale riduzioni</t>
  </si>
  <si>
    <t>Categoria</t>
  </si>
  <si>
    <t>Nome</t>
  </si>
  <si>
    <t>Cognome</t>
  </si>
  <si>
    <t>Città</t>
  </si>
  <si>
    <t>CAP</t>
  </si>
  <si>
    <t>TARI Dovuta</t>
  </si>
  <si>
    <t>UTENZE DOMESTICHE</t>
  </si>
  <si>
    <t>UTENZE NON DOMESTICHE</t>
  </si>
  <si>
    <t>RISTORANTI, TRATTORIE, OSTERIE, PIZZERIE, PUB</t>
  </si>
  <si>
    <t>Tariffa x mq</t>
  </si>
  <si>
    <t>Quota x Attività</t>
  </si>
  <si>
    <t>Mq</t>
  </si>
  <si>
    <t>Prov.</t>
  </si>
  <si>
    <t>Totale TARI da versare al Comune</t>
  </si>
  <si>
    <t>Addizionale Provinciale</t>
  </si>
  <si>
    <t>Totale TARI da versare</t>
  </si>
  <si>
    <t>Numero di rate</t>
  </si>
  <si>
    <t>Scadenza prima rata</t>
  </si>
  <si>
    <t>Scadenza seconda rata</t>
  </si>
  <si>
    <t>Scadenza terza rata</t>
  </si>
  <si>
    <t>Scadenza quarta rata</t>
  </si>
  <si>
    <t>TOTALE TARI UTENZE NON DOMESTICHE</t>
  </si>
  <si>
    <t>TOTALE TARI UTENZE DOMESTICHE</t>
  </si>
  <si>
    <t>Tariffa Variabile Componenti Nucleo Familiare</t>
  </si>
  <si>
    <t>Tariffa Fissa Mq</t>
  </si>
  <si>
    <t>Mario</t>
  </si>
  <si>
    <t>Rossi</t>
  </si>
  <si>
    <t>Via Roma</t>
  </si>
  <si>
    <t>via roma n.1</t>
  </si>
  <si>
    <t>inserire i dati solo nelle celle di colore giallo</t>
  </si>
  <si>
    <t>Procedura calcolo TARI</t>
  </si>
  <si>
    <t>00153</t>
  </si>
  <si>
    <t>roma</t>
  </si>
  <si>
    <t>rm</t>
  </si>
  <si>
    <t>ABITAZIONE + PERTINENZA</t>
  </si>
  <si>
    <t>Rid. Un. comp. %</t>
  </si>
  <si>
    <t>Rid. Stag.tà %</t>
  </si>
  <si>
    <t>Rid. AIRE %</t>
  </si>
  <si>
    <t>Nr. Comp. Nucleo Familiare</t>
  </si>
  <si>
    <t>Attività</t>
  </si>
  <si>
    <t>MUSEI, BIBLIOTECHE, SCUOLE, ASSOCIAZIONI, LUOGHI DI CULTO</t>
  </si>
  <si>
    <t>CINEMATOGRAFI E TEATRI</t>
  </si>
  <si>
    <t>AUTORIMESSE E MAGAZZINI SENZA ALCUNA VENDITA DIRETTA</t>
  </si>
  <si>
    <t>CAMPEGGI, DISTRIBUTORI CARBURANTI, IMPIANTI SPORTIVI</t>
  </si>
  <si>
    <t>STABILIMENTI BALNEARI</t>
  </si>
  <si>
    <t>ESPOSIZIONI, AUTOSALONI</t>
  </si>
  <si>
    <t>ALBERGHI CON RISTORANTE</t>
  </si>
  <si>
    <t>ALBERGHI SENZA RISTORANTE</t>
  </si>
  <si>
    <t>CASE DI CURA E RIPOSO</t>
  </si>
  <si>
    <t>OSPEDALI</t>
  </si>
  <si>
    <t>UFFICI, AGENZIE, STUDI PROFESSIONALI</t>
  </si>
  <si>
    <t>BANCHE ED ISTITUTI DI CREDITO</t>
  </si>
  <si>
    <t>NEGOZI ABBIGLIAMENTO, CALZATURE, LIBRERIA, CARTOLERIA,FERRAMENTA E ALTRI BENI DUREVOLI</t>
  </si>
  <si>
    <t>EDICOLA, FARMACIA, TABACCAIO, PLURILICENZE</t>
  </si>
  <si>
    <t>NEGOZI PARTICOLARI QUALI FILATELIA, TENDE E TESSUTI,TAPPETI, CAPPELLI E OMBRELLI, ANTIQUARIATO</t>
  </si>
  <si>
    <t>BANCHI DI MERCATO BENI DUREVOLI</t>
  </si>
  <si>
    <t>ATTIVITA' ARTIGIANALI TIPO BOTTEGHE: PARRUCCHIERE,BARBIERE, ESTETISTA</t>
  </si>
  <si>
    <t>ATTIVITA' ARTIGIANALI TIPO BOTTEGHE: FALEGNAME,IDRAULICO, FABBRO, ELETTRICISTA</t>
  </si>
  <si>
    <t>CARROZZERIA, AUTOFFICINA, ELETTRAUTO</t>
  </si>
  <si>
    <t>ATTIVITA' INDUSTRIALI CON CAPANNONI DI PRODUZIONE</t>
  </si>
  <si>
    <t>ATTIVITA' ARTIGIANALI DI PRODUZIONE BENI SPECIFICI</t>
  </si>
  <si>
    <t>MENSE, BIRRERIE, AMBURGHERIE</t>
  </si>
  <si>
    <t>BAR, CAFFE', PASTICCERIA</t>
  </si>
  <si>
    <t>SUPERMERCATO, PANE E PASTA, MACELLERIA, SALUMI E FORMAGGI, GENERI ALIMENTARI</t>
  </si>
  <si>
    <t>PLULIRICENZE ALIMENTARI E/O MISTI</t>
  </si>
  <si>
    <t>ORTOFRUTTA, PESCHERIE, FIORI E PIANTE, PIZZA AL TAGLIO</t>
  </si>
  <si>
    <t>IPERMERCATI DI GENERI MISTI</t>
  </si>
  <si>
    <t>BANCHI DI MERCATO GENERI ALIMENTARI</t>
  </si>
  <si>
    <t>DISCOTECHE, NIGHT CLUB</t>
  </si>
  <si>
    <t>Tariffa TARI 2014 per le Utenze NON Domestiche</t>
  </si>
  <si>
    <t>Tariffa TARI 2014 per le 
Utenze Domestiche</t>
  </si>
  <si>
    <t>N. Componenti</t>
  </si>
  <si>
    <t>via roma n.2</t>
  </si>
  <si>
    <t>Tariffa x mq FISSA</t>
  </si>
  <si>
    <t>Quota x Attività VARIABILE</t>
  </si>
  <si>
    <t>Comune di Serra Sant'Abbondio</t>
  </si>
  <si>
    <t>Quota x N. Componenti VARIABILE</t>
  </si>
  <si>
    <r>
      <t xml:space="preserve">Inserire i dati solo nelle celle di colore giallo e rosso
</t>
    </r>
    <r>
      <rPr>
        <sz val="14"/>
        <color indexed="10"/>
        <rFont val="Calibri"/>
        <family val="2"/>
      </rPr>
      <t>I dati da inserire nelle celle di color rosso devono essere scelti tra quelli presenti nell'elenco a tendina che compare al momento di selezionare la cella</t>
    </r>
    <r>
      <rPr>
        <sz val="14"/>
        <color indexed="8"/>
        <rFont val="Calibri"/>
        <family val="2"/>
      </rPr>
      <t xml:space="preserve">
I dati delle tariffe, per le utenze domestiche e non domestiche, devono essere precaricate negli appositi fogli</t>
    </r>
  </si>
  <si>
    <t>serra sant'abbondio</t>
  </si>
  <si>
    <t>pu</t>
  </si>
  <si>
    <t>61040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</si>
</sst>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0_-;\-&quot;€&quot;\ * #,##0.00000_-;_-&quot;€&quot;\ * &quot;-&quot;??_-;_-@_-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mmm\-yyyy"/>
    <numFmt numFmtId="171" formatCode="_-&quot;€&quot;\ * #,##0.00000_-;\-&quot;€&quot;\ * #,##0.00000_-;_-&quot;€&quot;\ * &quot;-&quot;???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38"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8"/>
      <color indexed="8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3" fontId="0" fillId="0" borderId="10" xfId="44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/>
      <protection locked="0"/>
    </xf>
    <xf numFmtId="44" fontId="0" fillId="0" borderId="10" xfId="0" applyNumberFormat="1" applyBorder="1" applyAlignment="1">
      <alignment/>
    </xf>
    <xf numFmtId="44" fontId="3" fillId="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3" fillId="25" borderId="10" xfId="44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24" borderId="10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164" fontId="0" fillId="24" borderId="10" xfId="60" applyNumberFormat="1" applyFont="1" applyFill="1" applyBorder="1" applyAlignment="1" applyProtection="1">
      <alignment horizontal="center" vertical="center"/>
      <protection locked="0"/>
    </xf>
    <xf numFmtId="168" fontId="0" fillId="24" borderId="10" xfId="0" applyNumberFormat="1" applyFill="1" applyBorder="1" applyAlignment="1" applyProtection="1">
      <alignment horizontal="center" vertical="center"/>
      <protection locked="0"/>
    </xf>
    <xf numFmtId="169" fontId="0" fillId="24" borderId="10" xfId="0" applyNumberFormat="1" applyFill="1" applyBorder="1" applyAlignment="1" applyProtection="1">
      <alignment horizontal="center" vertical="center"/>
      <protection locked="0"/>
    </xf>
    <xf numFmtId="9" fontId="0" fillId="24" borderId="10" xfId="49" applyFont="1" applyFill="1" applyBorder="1" applyAlignment="1" applyProtection="1">
      <alignment horizontal="center" vertical="center"/>
      <protection locked="0"/>
    </xf>
    <xf numFmtId="44" fontId="0" fillId="0" borderId="10" xfId="60" applyFon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4" fontId="0" fillId="0" borderId="10" xfId="60" applyNumberFormat="1" applyFont="1" applyBorder="1" applyAlignment="1">
      <alignment horizontal="right" vertical="center"/>
    </xf>
    <xf numFmtId="43" fontId="0" fillId="0" borderId="10" xfId="44" applyNumberFormat="1" applyFont="1" applyBorder="1" applyAlignment="1">
      <alignment horizontal="right" vertical="center"/>
    </xf>
    <xf numFmtId="44" fontId="0" fillId="0" borderId="10" xfId="0" applyNumberFormat="1" applyBorder="1" applyAlignment="1">
      <alignment horizontal="right"/>
    </xf>
    <xf numFmtId="44" fontId="3" fillId="26" borderId="10" xfId="0" applyNumberFormat="1" applyFont="1" applyFill="1" applyBorder="1" applyAlignment="1">
      <alignment horizontal="right"/>
    </xf>
    <xf numFmtId="14" fontId="0" fillId="24" borderId="10" xfId="0" applyNumberFormat="1" applyFill="1" applyBorder="1" applyAlignment="1" applyProtection="1">
      <alignment horizontal="right"/>
      <protection locked="0"/>
    </xf>
    <xf numFmtId="0" fontId="6" fillId="16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 applyProtection="1">
      <alignment/>
      <protection locked="0"/>
    </xf>
    <xf numFmtId="49" fontId="6" fillId="2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19" borderId="10" xfId="0" applyFill="1" applyBorder="1" applyAlignment="1" applyProtection="1">
      <alignment horizontal="center" vertical="center"/>
      <protection locked="0"/>
    </xf>
    <xf numFmtId="164" fontId="0" fillId="0" borderId="10" xfId="60" applyNumberFormat="1" applyFont="1" applyFill="1" applyBorder="1" applyAlignment="1" applyProtection="1">
      <alignment horizontal="center" vertical="center"/>
      <protection/>
    </xf>
    <xf numFmtId="168" fontId="0" fillId="0" borderId="10" xfId="0" applyNumberFormat="1" applyFill="1" applyBorder="1" applyAlignment="1" applyProtection="1">
      <alignment horizontal="center" vertical="center"/>
      <protection/>
    </xf>
    <xf numFmtId="16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8" fontId="0" fillId="0" borderId="10" xfId="0" applyNumberFormat="1" applyBorder="1" applyAlignment="1">
      <alignment/>
    </xf>
    <xf numFmtId="0" fontId="0" fillId="16" borderId="10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/>
    </xf>
    <xf numFmtId="0" fontId="6" fillId="0" borderId="0" xfId="0" applyFont="1" applyFill="1" applyBorder="1" applyAlignment="1">
      <alignment horizontal="justify" vertical="justify"/>
    </xf>
    <xf numFmtId="0" fontId="1" fillId="24" borderId="10" xfId="0" applyFont="1" applyFill="1" applyBorder="1" applyAlignment="1">
      <alignment horizontal="center" vertical="center"/>
    </xf>
    <xf numFmtId="0" fontId="27" fillId="16" borderId="10" xfId="0" applyFont="1" applyFill="1" applyBorder="1" applyAlignment="1">
      <alignment horizontal="center" wrapText="1"/>
    </xf>
    <xf numFmtId="0" fontId="27" fillId="16" borderId="10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 wrapText="1"/>
    </xf>
    <xf numFmtId="168" fontId="0" fillId="0" borderId="10" xfId="0" applyNumberFormat="1" applyBorder="1" applyAlignment="1">
      <alignment horizontal="right"/>
    </xf>
    <xf numFmtId="0" fontId="0" fillId="16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left" wrapText="1"/>
    </xf>
    <xf numFmtId="0" fontId="6" fillId="24" borderId="10" xfId="0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right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>
      <alignment horizontal="left" vertical="center" wrapText="1"/>
    </xf>
    <xf numFmtId="0" fontId="33" fillId="24" borderId="14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center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0" fontId="0" fillId="19" borderId="13" xfId="0" applyFill="1" applyBorder="1" applyAlignment="1" applyProtection="1">
      <alignment horizontal="center" vertical="center" wrapText="1"/>
      <protection locked="0"/>
    </xf>
    <xf numFmtId="0" fontId="22" fillId="16" borderId="1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23</xdr:row>
      <xdr:rowOff>180975</xdr:rowOff>
    </xdr:from>
    <xdr:to>
      <xdr:col>1</xdr:col>
      <xdr:colOff>657225</xdr:colOff>
      <xdr:row>26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876300" y="4562475"/>
          <a:ext cx="180975" cy="46672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1647825</xdr:colOff>
      <xdr:row>24</xdr:row>
      <xdr:rowOff>0</xdr:rowOff>
    </xdr:from>
    <xdr:to>
      <xdr:col>4</xdr:col>
      <xdr:colOff>0</xdr:colOff>
      <xdr:row>26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4391025" y="4572000"/>
          <a:ext cx="180975" cy="485775"/>
        </a:xfrm>
        <a:prstGeom prst="down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24</xdr:row>
      <xdr:rowOff>0</xdr:rowOff>
    </xdr:from>
    <xdr:to>
      <xdr:col>6</xdr:col>
      <xdr:colOff>85725</xdr:colOff>
      <xdr:row>26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5610225" y="4572000"/>
          <a:ext cx="200025" cy="476250"/>
        </a:xfrm>
        <a:prstGeom prst="down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9525</xdr:rowOff>
    </xdr:from>
    <xdr:to>
      <xdr:col>3</xdr:col>
      <xdr:colOff>752475</xdr:colOff>
      <xdr:row>26</xdr:row>
      <xdr:rowOff>104775</xdr:rowOff>
    </xdr:to>
    <xdr:sp>
      <xdr:nvSpPr>
        <xdr:cNvPr id="4" name="AutoShape 9"/>
        <xdr:cNvSpPr>
          <a:spLocks/>
        </xdr:cNvSpPr>
      </xdr:nvSpPr>
      <xdr:spPr>
        <a:xfrm>
          <a:off x="3305175" y="4581525"/>
          <a:ext cx="190500" cy="466725"/>
        </a:xfrm>
        <a:prstGeom prst="down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ondi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Foglio2"/>
    </sheetNames>
    <sheetDataSet>
      <sheetData sheetId="0"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  <row r="10">
          <cell r="A10">
            <v>12</v>
          </cell>
        </row>
        <row r="11">
          <cell r="A11">
            <v>13</v>
          </cell>
        </row>
        <row r="12">
          <cell r="A12">
            <v>14</v>
          </cell>
        </row>
        <row r="13">
          <cell r="A13">
            <v>15</v>
          </cell>
        </row>
        <row r="14">
          <cell r="A14">
            <v>16</v>
          </cell>
        </row>
        <row r="15">
          <cell r="A15">
            <v>17</v>
          </cell>
        </row>
        <row r="16">
          <cell r="A16">
            <v>18</v>
          </cell>
        </row>
        <row r="17">
          <cell r="A17">
            <v>19</v>
          </cell>
        </row>
        <row r="18">
          <cell r="A18">
            <v>20</v>
          </cell>
        </row>
        <row r="19">
          <cell r="A19">
            <v>21</v>
          </cell>
        </row>
        <row r="20">
          <cell r="A20">
            <v>22</v>
          </cell>
        </row>
        <row r="21">
          <cell r="A21">
            <v>23</v>
          </cell>
        </row>
        <row r="22">
          <cell r="A22">
            <v>24</v>
          </cell>
        </row>
        <row r="23">
          <cell r="A23">
            <v>25</v>
          </cell>
        </row>
        <row r="24">
          <cell r="A24">
            <v>26</v>
          </cell>
        </row>
        <row r="25">
          <cell r="A25">
            <v>27</v>
          </cell>
        </row>
        <row r="26">
          <cell r="A26">
            <v>28</v>
          </cell>
        </row>
        <row r="27">
          <cell r="A27">
            <v>29</v>
          </cell>
        </row>
        <row r="28">
          <cell r="A28">
            <v>30</v>
          </cell>
        </row>
        <row r="29">
          <cell r="A29">
            <v>31</v>
          </cell>
        </row>
        <row r="30">
          <cell r="A30">
            <v>32</v>
          </cell>
        </row>
        <row r="31">
          <cell r="A31">
            <v>33</v>
          </cell>
        </row>
        <row r="32">
          <cell r="A32">
            <v>34</v>
          </cell>
        </row>
        <row r="33">
          <cell r="A33">
            <v>35</v>
          </cell>
        </row>
        <row r="34">
          <cell r="A34">
            <v>36</v>
          </cell>
        </row>
        <row r="35">
          <cell r="A35">
            <v>37</v>
          </cell>
        </row>
        <row r="36">
          <cell r="A36">
            <v>38</v>
          </cell>
        </row>
        <row r="37">
          <cell r="A37">
            <v>39</v>
          </cell>
        </row>
        <row r="38">
          <cell r="A38">
            <v>40</v>
          </cell>
        </row>
        <row r="39">
          <cell r="A39">
            <v>42</v>
          </cell>
        </row>
        <row r="40">
          <cell r="A40">
            <v>44</v>
          </cell>
        </row>
        <row r="41">
          <cell r="A41">
            <v>46</v>
          </cell>
        </row>
        <row r="42">
          <cell r="A42">
            <v>48</v>
          </cell>
        </row>
        <row r="43">
          <cell r="A43">
            <v>50</v>
          </cell>
        </row>
        <row r="44">
          <cell r="A44">
            <v>52</v>
          </cell>
        </row>
        <row r="45">
          <cell r="A45">
            <v>54</v>
          </cell>
        </row>
        <row r="46">
          <cell r="A46">
            <v>56</v>
          </cell>
        </row>
        <row r="47">
          <cell r="A47">
            <v>58</v>
          </cell>
        </row>
        <row r="48">
          <cell r="A48">
            <v>60</v>
          </cell>
        </row>
        <row r="49">
          <cell r="A49">
            <v>62</v>
          </cell>
        </row>
        <row r="50">
          <cell r="A50">
            <v>64</v>
          </cell>
        </row>
        <row r="51">
          <cell r="A51">
            <v>66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72</v>
          </cell>
        </row>
        <row r="55">
          <cell r="A55">
            <v>74</v>
          </cell>
        </row>
        <row r="56">
          <cell r="A56">
            <v>76</v>
          </cell>
        </row>
        <row r="57">
          <cell r="A57">
            <v>78</v>
          </cell>
        </row>
        <row r="58">
          <cell r="A58">
            <v>80</v>
          </cell>
        </row>
        <row r="59">
          <cell r="A59">
            <v>82</v>
          </cell>
        </row>
        <row r="60">
          <cell r="A60">
            <v>84</v>
          </cell>
        </row>
        <row r="61">
          <cell r="A61">
            <v>86</v>
          </cell>
        </row>
        <row r="62">
          <cell r="A62">
            <v>88</v>
          </cell>
        </row>
        <row r="63">
          <cell r="A63">
            <v>92</v>
          </cell>
        </row>
        <row r="64">
          <cell r="A64">
            <v>94</v>
          </cell>
        </row>
        <row r="65">
          <cell r="A65">
            <v>96</v>
          </cell>
        </row>
        <row r="66">
          <cell r="A66">
            <v>98</v>
          </cell>
        </row>
        <row r="67">
          <cell r="A67">
            <v>100</v>
          </cell>
        </row>
        <row r="68">
          <cell r="A68">
            <v>105</v>
          </cell>
        </row>
        <row r="69">
          <cell r="A69">
            <v>110</v>
          </cell>
        </row>
        <row r="70">
          <cell r="A70">
            <v>115</v>
          </cell>
        </row>
        <row r="71">
          <cell r="A71">
            <v>120</v>
          </cell>
        </row>
        <row r="72">
          <cell r="A72">
            <v>125</v>
          </cell>
        </row>
        <row r="73">
          <cell r="A73">
            <v>130</v>
          </cell>
        </row>
        <row r="74">
          <cell r="A74">
            <v>135</v>
          </cell>
        </row>
        <row r="75">
          <cell r="A75">
            <v>140</v>
          </cell>
        </row>
        <row r="76">
          <cell r="A76">
            <v>145</v>
          </cell>
        </row>
        <row r="77">
          <cell r="A77">
            <v>150</v>
          </cell>
        </row>
        <row r="78">
          <cell r="A78">
            <v>160</v>
          </cell>
        </row>
        <row r="79">
          <cell r="A79">
            <v>170</v>
          </cell>
        </row>
        <row r="80">
          <cell r="A80">
            <v>180</v>
          </cell>
        </row>
        <row r="81">
          <cell r="A81">
            <v>190</v>
          </cell>
        </row>
        <row r="82">
          <cell r="A82">
            <v>200</v>
          </cell>
        </row>
        <row r="83">
          <cell r="A83">
            <v>220</v>
          </cell>
        </row>
        <row r="84">
          <cell r="A84">
            <v>240</v>
          </cell>
        </row>
        <row r="85">
          <cell r="A85">
            <v>250</v>
          </cell>
        </row>
        <row r="86">
          <cell r="A86">
            <v>260</v>
          </cell>
        </row>
        <row r="87">
          <cell r="A87">
            <v>280</v>
          </cell>
        </row>
        <row r="88">
          <cell r="A8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.00390625" style="0" customWidth="1"/>
    <col min="2" max="2" width="14.7109375" style="0" customWidth="1"/>
    <col min="3" max="3" width="20.421875" style="0" customWidth="1"/>
    <col min="4" max="4" width="27.421875" style="0" customWidth="1"/>
    <col min="5" max="5" width="10.00390625" style="0" customWidth="1"/>
    <col min="6" max="6" width="7.28125" style="0" customWidth="1"/>
    <col min="7" max="8" width="16.57421875" style="0" customWidth="1"/>
    <col min="9" max="9" width="12.7109375" style="0" customWidth="1"/>
    <col min="10" max="10" width="9.57421875" style="0" customWidth="1"/>
    <col min="11" max="11" width="8.8515625" style="0" customWidth="1"/>
    <col min="12" max="12" width="9.7109375" style="0" customWidth="1"/>
    <col min="13" max="13" width="13.57421875" style="0" customWidth="1"/>
    <col min="14" max="14" width="14.140625" style="0" customWidth="1"/>
  </cols>
  <sheetData>
    <row r="1" spans="1:14" ht="26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6" t="s">
        <v>7</v>
      </c>
      <c r="B3" s="56"/>
      <c r="C3" s="27" t="s">
        <v>8</v>
      </c>
      <c r="D3" s="27" t="s">
        <v>2</v>
      </c>
      <c r="E3" s="27"/>
      <c r="F3" s="55" t="s">
        <v>9</v>
      </c>
      <c r="G3" s="55"/>
      <c r="H3" s="55"/>
      <c r="I3" s="55"/>
      <c r="J3" s="27" t="s">
        <v>18</v>
      </c>
      <c r="K3" s="27" t="s">
        <v>10</v>
      </c>
      <c r="L3" s="55"/>
      <c r="M3" s="55"/>
      <c r="N3" s="55"/>
    </row>
    <row r="4" spans="1:14" ht="15.75">
      <c r="A4" s="57" t="s">
        <v>31</v>
      </c>
      <c r="B4" s="57"/>
      <c r="C4" s="14" t="s">
        <v>32</v>
      </c>
      <c r="D4" s="28" t="s">
        <v>33</v>
      </c>
      <c r="E4" s="14">
        <v>1</v>
      </c>
      <c r="F4" s="57" t="s">
        <v>38</v>
      </c>
      <c r="G4" s="57"/>
      <c r="H4" s="57"/>
      <c r="I4" s="57"/>
      <c r="J4" s="14" t="s">
        <v>39</v>
      </c>
      <c r="K4" s="29" t="s">
        <v>37</v>
      </c>
      <c r="L4" s="55"/>
      <c r="M4" s="55"/>
      <c r="N4" s="55"/>
    </row>
    <row r="5" spans="1:14" ht="18.7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45">
      <c r="A6" s="4" t="s">
        <v>0</v>
      </c>
      <c r="B6" s="59" t="s">
        <v>1</v>
      </c>
      <c r="C6" s="59"/>
      <c r="D6" s="4" t="s">
        <v>2</v>
      </c>
      <c r="E6" s="4" t="s">
        <v>44</v>
      </c>
      <c r="F6" s="4" t="s">
        <v>3</v>
      </c>
      <c r="G6" s="4" t="s">
        <v>30</v>
      </c>
      <c r="H6" s="4" t="s">
        <v>29</v>
      </c>
      <c r="I6" s="4" t="s">
        <v>4</v>
      </c>
      <c r="J6" s="4" t="s">
        <v>41</v>
      </c>
      <c r="K6" s="4" t="s">
        <v>42</v>
      </c>
      <c r="L6" s="4" t="s">
        <v>43</v>
      </c>
      <c r="M6" s="4" t="s">
        <v>5</v>
      </c>
      <c r="N6" s="4" t="s">
        <v>11</v>
      </c>
    </row>
    <row r="7" spans="1:14" ht="15">
      <c r="A7" s="15">
        <v>2</v>
      </c>
      <c r="B7" s="60" t="s">
        <v>40</v>
      </c>
      <c r="C7" s="60"/>
      <c r="D7" s="15" t="s">
        <v>34</v>
      </c>
      <c r="E7" s="15">
        <v>4</v>
      </c>
      <c r="F7" s="15">
        <v>150</v>
      </c>
      <c r="G7" s="16">
        <v>0.639</v>
      </c>
      <c r="H7" s="16">
        <v>115.8079</v>
      </c>
      <c r="I7" s="20">
        <f>F7*G7+H7</f>
        <v>211.6579</v>
      </c>
      <c r="J7" s="19"/>
      <c r="K7" s="19"/>
      <c r="L7" s="19"/>
      <c r="M7" s="22">
        <f>I7*J7+I7*K7+I7*L7</f>
        <v>0</v>
      </c>
      <c r="N7" s="22">
        <f>I7-M7</f>
        <v>211.6579</v>
      </c>
    </row>
    <row r="8" spans="1:14" ht="15">
      <c r="A8" s="15"/>
      <c r="B8" s="60"/>
      <c r="C8" s="60"/>
      <c r="D8" s="15"/>
      <c r="E8" s="15"/>
      <c r="F8" s="15"/>
      <c r="G8" s="15"/>
      <c r="H8" s="15"/>
      <c r="I8" s="21">
        <f>F8*G8+H8</f>
        <v>0</v>
      </c>
      <c r="J8" s="19"/>
      <c r="K8" s="19"/>
      <c r="L8" s="19"/>
      <c r="M8" s="23">
        <f>I8*J8+I8*K8+I8*L8</f>
        <v>0</v>
      </c>
      <c r="N8" s="23">
        <f>I8-M8</f>
        <v>0</v>
      </c>
    </row>
    <row r="9" spans="1:14" ht="15">
      <c r="A9" s="15"/>
      <c r="B9" s="60"/>
      <c r="C9" s="60"/>
      <c r="D9" s="15"/>
      <c r="E9" s="15"/>
      <c r="F9" s="15"/>
      <c r="G9" s="15"/>
      <c r="H9" s="15"/>
      <c r="I9" s="21">
        <f>F9*G9+H9</f>
        <v>0</v>
      </c>
      <c r="J9" s="19"/>
      <c r="K9" s="19"/>
      <c r="L9" s="19"/>
      <c r="M9" s="23">
        <f>I9*J9+I9*K9+I9*L9</f>
        <v>0</v>
      </c>
      <c r="N9" s="23">
        <f>I9-M9</f>
        <v>0</v>
      </c>
    </row>
    <row r="10" spans="1:14" ht="15">
      <c r="A10" s="61" t="s">
        <v>28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">
        <f>SUM(M7:M9)</f>
        <v>0</v>
      </c>
      <c r="N10" s="11">
        <f>SUM(N7:N9)</f>
        <v>211.6579</v>
      </c>
    </row>
    <row r="11" spans="1:14" ht="18.75">
      <c r="A11" s="62" t="s">
        <v>13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30">
      <c r="A12" s="8" t="s">
        <v>0</v>
      </c>
      <c r="B12" s="63" t="s">
        <v>6</v>
      </c>
      <c r="C12" s="63"/>
      <c r="D12" s="63" t="s">
        <v>2</v>
      </c>
      <c r="E12" s="63"/>
      <c r="F12" s="9" t="s">
        <v>17</v>
      </c>
      <c r="G12" s="36" t="s">
        <v>15</v>
      </c>
      <c r="H12" s="36" t="s">
        <v>16</v>
      </c>
      <c r="I12" s="8" t="s">
        <v>4</v>
      </c>
      <c r="J12" s="64"/>
      <c r="K12" s="64"/>
      <c r="L12" s="4" t="s">
        <v>42</v>
      </c>
      <c r="M12" s="4" t="s">
        <v>5</v>
      </c>
      <c r="N12" s="8" t="s">
        <v>4</v>
      </c>
    </row>
    <row r="13" spans="1:14" ht="15">
      <c r="A13" s="15">
        <v>1</v>
      </c>
      <c r="B13" s="65" t="s">
        <v>14</v>
      </c>
      <c r="C13" s="66"/>
      <c r="D13" s="60" t="s">
        <v>34</v>
      </c>
      <c r="E13" s="60"/>
      <c r="F13" s="15">
        <v>0</v>
      </c>
      <c r="G13" s="17">
        <v>3.5862</v>
      </c>
      <c r="H13" s="18">
        <v>8.1839</v>
      </c>
      <c r="I13" s="20">
        <f>G13*F13+H13*F13</f>
        <v>0</v>
      </c>
      <c r="J13" s="64"/>
      <c r="K13" s="64"/>
      <c r="L13" s="19">
        <v>0.1</v>
      </c>
      <c r="M13" s="20">
        <f>I13*L13</f>
        <v>0</v>
      </c>
      <c r="N13" s="20">
        <f>I13-M13</f>
        <v>0</v>
      </c>
    </row>
    <row r="14" spans="1:14" ht="15">
      <c r="A14" s="15"/>
      <c r="B14" s="67"/>
      <c r="C14" s="67"/>
      <c r="D14" s="60"/>
      <c r="E14" s="60"/>
      <c r="F14" s="15"/>
      <c r="G14" s="17"/>
      <c r="H14" s="18"/>
      <c r="I14" s="20">
        <f>G14*F14+H14*F14</f>
        <v>0</v>
      </c>
      <c r="J14" s="64"/>
      <c r="K14" s="64"/>
      <c r="L14" s="19"/>
      <c r="M14" s="20">
        <f>I14*L14</f>
        <v>0</v>
      </c>
      <c r="N14" s="20">
        <f>I14-M14</f>
        <v>0</v>
      </c>
    </row>
    <row r="15" spans="1:14" ht="15">
      <c r="A15" s="15"/>
      <c r="B15" s="67"/>
      <c r="C15" s="67"/>
      <c r="D15" s="60"/>
      <c r="E15" s="60"/>
      <c r="F15" s="15"/>
      <c r="G15" s="17"/>
      <c r="H15" s="18"/>
      <c r="I15" s="20">
        <f>G15*F15+H15*F15</f>
        <v>0</v>
      </c>
      <c r="J15" s="64"/>
      <c r="K15" s="64"/>
      <c r="L15" s="19"/>
      <c r="M15" s="20">
        <f>I15*L15</f>
        <v>0</v>
      </c>
      <c r="N15" s="20">
        <f>I15-M15</f>
        <v>0</v>
      </c>
    </row>
    <row r="16" spans="1:14" ht="15">
      <c r="A16" s="61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">
        <f>SUM(M13:M15)</f>
        <v>0</v>
      </c>
      <c r="N16" s="7">
        <f>SUM(N13:N15)</f>
        <v>0</v>
      </c>
    </row>
    <row r="17" spans="1:14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</row>
    <row r="18" spans="1:14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68" t="s">
        <v>19</v>
      </c>
      <c r="L18" s="68"/>
      <c r="M18" s="68"/>
      <c r="N18" s="24">
        <f>N16+N10</f>
        <v>211.6579</v>
      </c>
    </row>
    <row r="19" spans="1:14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68" t="s">
        <v>20</v>
      </c>
      <c r="L19" s="68"/>
      <c r="M19" s="68"/>
      <c r="N19" s="24">
        <f>N18*0.05</f>
        <v>10.582895</v>
      </c>
    </row>
    <row r="20" spans="1:14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68" t="s">
        <v>21</v>
      </c>
      <c r="L20" s="68"/>
      <c r="M20" s="68"/>
      <c r="N20" s="25">
        <f>N18+N19</f>
        <v>222.24079500000002</v>
      </c>
    </row>
    <row r="21" spans="1:14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68" t="s">
        <v>22</v>
      </c>
      <c r="L21" s="68"/>
      <c r="M21" s="5">
        <v>4</v>
      </c>
      <c r="N21" s="24">
        <f>N20/M21</f>
        <v>55.560198750000005</v>
      </c>
    </row>
    <row r="22" spans="1:14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8" t="s">
        <v>23</v>
      </c>
      <c r="L22" s="68"/>
      <c r="M22" s="68"/>
      <c r="N22" s="26">
        <v>41898</v>
      </c>
    </row>
    <row r="23" spans="1:14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8" t="s">
        <v>24</v>
      </c>
      <c r="L23" s="68"/>
      <c r="M23" s="68"/>
      <c r="N23" s="26">
        <v>41928</v>
      </c>
    </row>
    <row r="24" spans="1:14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68" t="s">
        <v>25</v>
      </c>
      <c r="L24" s="68"/>
      <c r="M24" s="68"/>
      <c r="N24" s="26">
        <v>41959</v>
      </c>
    </row>
    <row r="25" spans="1:14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68" t="s">
        <v>26</v>
      </c>
      <c r="L25" s="68"/>
      <c r="M25" s="68"/>
      <c r="N25" s="26">
        <v>41989</v>
      </c>
    </row>
    <row r="27" ht="15">
      <c r="N27" s="2"/>
    </row>
    <row r="28" ht="15">
      <c r="N28" s="2"/>
    </row>
    <row r="29" ht="15">
      <c r="N29" s="2"/>
    </row>
  </sheetData>
  <sheetProtection password="CF0F" sheet="1"/>
  <mergeCells count="32">
    <mergeCell ref="K25:M25"/>
    <mergeCell ref="A16:L16"/>
    <mergeCell ref="K18:M18"/>
    <mergeCell ref="K19:M19"/>
    <mergeCell ref="K20:M20"/>
    <mergeCell ref="K21:L21"/>
    <mergeCell ref="K22:M22"/>
    <mergeCell ref="B15:C15"/>
    <mergeCell ref="D15:E15"/>
    <mergeCell ref="K23:M23"/>
    <mergeCell ref="K24:M24"/>
    <mergeCell ref="B9:C9"/>
    <mergeCell ref="A10:L10"/>
    <mergeCell ref="A11:N11"/>
    <mergeCell ref="B12:C12"/>
    <mergeCell ref="D12:E12"/>
    <mergeCell ref="J12:K15"/>
    <mergeCell ref="B13:C13"/>
    <mergeCell ref="D13:E13"/>
    <mergeCell ref="B14:C14"/>
    <mergeCell ref="D14:E14"/>
    <mergeCell ref="A5:N5"/>
    <mergeCell ref="B6:C6"/>
    <mergeCell ref="B7:C7"/>
    <mergeCell ref="B8:C8"/>
    <mergeCell ref="A1:N1"/>
    <mergeCell ref="A2:N2"/>
    <mergeCell ref="A3:B3"/>
    <mergeCell ref="F3:I3"/>
    <mergeCell ref="L3:N4"/>
    <mergeCell ref="A4:B4"/>
    <mergeCell ref="F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N37"/>
  <sheetViews>
    <sheetView tabSelected="1" workbookViewId="0" topLeftCell="A1">
      <selection activeCell="K10" sqref="K10"/>
    </sheetView>
  </sheetViews>
  <sheetFormatPr defaultColWidth="9.140625" defaultRowHeight="15"/>
  <cols>
    <col min="1" max="1" width="6.00390625" style="0" customWidth="1"/>
    <col min="2" max="2" width="14.7109375" style="0" customWidth="1"/>
    <col min="3" max="3" width="20.421875" style="0" customWidth="1"/>
    <col min="4" max="4" width="27.421875" style="0" customWidth="1"/>
    <col min="5" max="5" width="10.00390625" style="0" customWidth="1"/>
    <col min="6" max="6" width="7.28125" style="0" customWidth="1"/>
    <col min="7" max="8" width="16.57421875" style="0" customWidth="1"/>
    <col min="9" max="9" width="12.7109375" style="0" customWidth="1"/>
    <col min="10" max="10" width="9.57421875" style="0" customWidth="1"/>
    <col min="11" max="11" width="8.8515625" style="0" customWidth="1"/>
    <col min="12" max="12" width="9.7109375" style="0" customWidth="1"/>
    <col min="13" max="13" width="13.57421875" style="0" customWidth="1"/>
    <col min="14" max="14" width="14.140625" style="0" customWidth="1"/>
  </cols>
  <sheetData>
    <row r="1" spans="1:14" ht="15" customHeight="1">
      <c r="A1" s="46"/>
      <c r="B1" s="45"/>
      <c r="C1" s="45"/>
      <c r="D1" s="45"/>
      <c r="E1" s="45"/>
      <c r="F1" s="45"/>
      <c r="G1" s="45"/>
      <c r="H1" s="45"/>
      <c r="I1" s="45"/>
      <c r="J1" s="45"/>
      <c r="K1" s="44"/>
      <c r="L1" s="44"/>
      <c r="M1" s="42"/>
      <c r="N1" s="42"/>
    </row>
    <row r="2" spans="1:14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2"/>
      <c r="L2" s="44"/>
      <c r="M2" s="42"/>
      <c r="N2" s="42"/>
    </row>
    <row r="3" spans="1:1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2"/>
      <c r="L3" s="44"/>
      <c r="M3" s="42"/>
      <c r="N3" s="42"/>
    </row>
    <row r="4" spans="1:14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2"/>
      <c r="L4" s="44"/>
      <c r="M4" s="42"/>
      <c r="N4" s="42"/>
    </row>
    <row r="5" spans="1:14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2"/>
      <c r="L5" s="44"/>
      <c r="M5" s="42"/>
      <c r="N5" s="42"/>
    </row>
    <row r="6" spans="1:14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2"/>
      <c r="L6" s="44"/>
      <c r="M6" s="42"/>
      <c r="N6" s="42"/>
    </row>
    <row r="7" spans="1:14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2"/>
      <c r="L7" s="44"/>
      <c r="M7" s="42"/>
      <c r="N7" s="42"/>
    </row>
    <row r="8" spans="1:14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2"/>
      <c r="L8" s="44"/>
      <c r="M8" s="42"/>
      <c r="N8" s="42"/>
    </row>
    <row r="9" spans="1:14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2"/>
      <c r="L9" s="44"/>
      <c r="M9" s="42"/>
      <c r="N9" s="42"/>
    </row>
    <row r="10" spans="1:14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2"/>
      <c r="L10" s="44"/>
      <c r="M10" s="42"/>
      <c r="N10" s="42"/>
    </row>
    <row r="11" spans="1:14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2"/>
      <c r="L11" s="44"/>
      <c r="M11" s="42"/>
      <c r="N11" s="42"/>
    </row>
    <row r="12" spans="1:14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2"/>
      <c r="L12" s="44"/>
      <c r="M12" s="42"/>
      <c r="N12" s="42"/>
    </row>
    <row r="13" spans="1:14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2"/>
      <c r="L13" s="44"/>
      <c r="M13" s="42"/>
      <c r="N13" s="42"/>
    </row>
    <row r="14" spans="1:1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2"/>
      <c r="L14" s="44"/>
      <c r="M14" s="42"/>
      <c r="N14" s="42"/>
    </row>
    <row r="15" spans="1:14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2"/>
      <c r="L15" s="44"/>
      <c r="M15" s="42"/>
      <c r="N15" s="42"/>
    </row>
    <row r="16" spans="1:14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2"/>
      <c r="L16" s="44"/>
      <c r="M16" s="42"/>
      <c r="N16" s="42"/>
    </row>
    <row r="17" spans="1:14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2"/>
      <c r="L17" s="44"/>
      <c r="M17" s="42"/>
      <c r="N17" s="42"/>
    </row>
    <row r="18" spans="1:14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2"/>
      <c r="L18" s="44"/>
      <c r="M18" s="42"/>
      <c r="N18" s="42"/>
    </row>
    <row r="19" spans="1:14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2"/>
      <c r="L19" s="44"/>
      <c r="M19" s="42"/>
      <c r="N19" s="42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2"/>
      <c r="L20" s="44"/>
      <c r="M20" s="42"/>
      <c r="N20" s="42"/>
    </row>
    <row r="21" spans="1:14" ht="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2"/>
      <c r="L21" s="44"/>
      <c r="M21" s="42"/>
      <c r="N21" s="42"/>
    </row>
    <row r="22" spans="1:14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2"/>
      <c r="L22" s="44"/>
      <c r="M22" s="42"/>
      <c r="N22" s="42"/>
    </row>
    <row r="23" spans="1:1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2"/>
      <c r="L23" s="44"/>
      <c r="M23" s="42"/>
      <c r="N23" s="42"/>
    </row>
    <row r="24" spans="1:14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2"/>
      <c r="L24" s="44"/>
      <c r="M24" s="42"/>
      <c r="N24" s="42"/>
    </row>
    <row r="25" spans="1:14" ht="14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4"/>
      <c r="L25" s="44"/>
      <c r="M25" s="42"/>
      <c r="N25" s="42"/>
    </row>
    <row r="26" spans="1:14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2"/>
      <c r="L26" s="42"/>
      <c r="M26" s="42"/>
      <c r="N26" s="42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2"/>
      <c r="L27" s="42"/>
      <c r="M27" s="42"/>
      <c r="N27" s="43"/>
    </row>
    <row r="28" spans="1:14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2"/>
      <c r="L28" s="42"/>
      <c r="M28" s="42"/>
      <c r="N28" s="43"/>
    </row>
    <row r="29" spans="1:14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2"/>
      <c r="L29" s="42"/>
      <c r="M29" s="42"/>
      <c r="N29" s="43"/>
    </row>
    <row r="30" spans="1:14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</row>
    <row r="31" spans="1:14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2"/>
      <c r="L31" s="42"/>
      <c r="M31" s="42"/>
      <c r="N31" s="42"/>
    </row>
    <row r="32" spans="1:14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2"/>
      <c r="L32" s="42"/>
      <c r="M32" s="42"/>
      <c r="N32" s="42"/>
    </row>
    <row r="33" spans="1:14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2"/>
      <c r="L33" s="42"/>
      <c r="M33" s="42"/>
      <c r="N33" s="42"/>
    </row>
    <row r="34" spans="1:14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2"/>
      <c r="L34" s="42"/>
      <c r="M34" s="42"/>
      <c r="N34" s="42"/>
    </row>
    <row r="35" spans="1:14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2"/>
      <c r="L35" s="42"/>
      <c r="M35" s="42"/>
      <c r="N35" s="42"/>
    </row>
    <row r="36" spans="1:14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2"/>
      <c r="L36" s="42"/>
      <c r="M36" s="42"/>
      <c r="N36" s="42"/>
    </row>
    <row r="37" spans="1:10" ht="15">
      <c r="A37" s="45"/>
      <c r="B37" s="45"/>
      <c r="C37" s="45"/>
      <c r="D37" s="45"/>
      <c r="E37" s="45"/>
      <c r="F37" s="45"/>
      <c r="G37" s="45"/>
      <c r="H37" s="45"/>
      <c r="I37" s="45"/>
      <c r="J37" s="45"/>
    </row>
  </sheetData>
  <sheetProtection password="CF0F" sheet="1"/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29"/>
  <sheetViews>
    <sheetView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6.00390625" style="0" customWidth="1"/>
    <col min="2" max="2" width="14.7109375" style="0" customWidth="1"/>
    <col min="3" max="3" width="39.00390625" style="0" customWidth="1"/>
    <col min="4" max="4" width="27.421875" style="0" customWidth="1"/>
    <col min="5" max="5" width="10.00390625" style="0" customWidth="1"/>
    <col min="6" max="6" width="7.28125" style="0" customWidth="1"/>
    <col min="7" max="8" width="16.57421875" style="0" customWidth="1"/>
    <col min="9" max="9" width="12.7109375" style="0" customWidth="1"/>
    <col min="10" max="10" width="9.57421875" style="0" customWidth="1"/>
    <col min="11" max="11" width="8.8515625" style="0" customWidth="1"/>
    <col min="12" max="12" width="9.7109375" style="0" customWidth="1"/>
    <col min="13" max="13" width="13.57421875" style="0" customWidth="1"/>
    <col min="14" max="14" width="14.140625" style="0" customWidth="1"/>
  </cols>
  <sheetData>
    <row r="1" spans="1:14" ht="63.75" customHeight="1">
      <c r="A1" s="71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5.75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6" t="s">
        <v>7</v>
      </c>
      <c r="B3" s="56"/>
      <c r="C3" s="27" t="s">
        <v>8</v>
      </c>
      <c r="D3" s="27" t="s">
        <v>2</v>
      </c>
      <c r="E3" s="27"/>
      <c r="F3" s="55" t="s">
        <v>9</v>
      </c>
      <c r="G3" s="55"/>
      <c r="H3" s="55"/>
      <c r="I3" s="55"/>
      <c r="J3" s="27" t="s">
        <v>18</v>
      </c>
      <c r="K3" s="27" t="s">
        <v>10</v>
      </c>
      <c r="L3" s="55"/>
      <c r="M3" s="55"/>
      <c r="N3" s="55"/>
    </row>
    <row r="4" spans="1:14" ht="15.75">
      <c r="A4" s="57" t="s">
        <v>31</v>
      </c>
      <c r="B4" s="57"/>
      <c r="C4" s="14" t="s">
        <v>32</v>
      </c>
      <c r="D4" s="28" t="s">
        <v>33</v>
      </c>
      <c r="E4" s="14">
        <v>1</v>
      </c>
      <c r="F4" s="57" t="s">
        <v>84</v>
      </c>
      <c r="G4" s="57"/>
      <c r="H4" s="57"/>
      <c r="I4" s="57"/>
      <c r="J4" s="14" t="s">
        <v>85</v>
      </c>
      <c r="K4" s="29" t="s">
        <v>86</v>
      </c>
      <c r="L4" s="55"/>
      <c r="M4" s="55"/>
      <c r="N4" s="55"/>
    </row>
    <row r="5" spans="1:14" ht="18.7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3" customFormat="1" ht="44.25" customHeight="1">
      <c r="A6" s="4" t="s">
        <v>0</v>
      </c>
      <c r="B6" s="59" t="s">
        <v>1</v>
      </c>
      <c r="C6" s="59"/>
      <c r="D6" s="4" t="s">
        <v>2</v>
      </c>
      <c r="E6" s="4" t="s">
        <v>44</v>
      </c>
      <c r="F6" s="4" t="s">
        <v>3</v>
      </c>
      <c r="G6" s="4" t="s">
        <v>30</v>
      </c>
      <c r="H6" s="4" t="s">
        <v>29</v>
      </c>
      <c r="I6" s="4" t="s">
        <v>4</v>
      </c>
      <c r="J6" s="4" t="s">
        <v>41</v>
      </c>
      <c r="K6" s="4" t="s">
        <v>42</v>
      </c>
      <c r="L6" s="4" t="s">
        <v>43</v>
      </c>
      <c r="M6" s="4" t="s">
        <v>5</v>
      </c>
      <c r="N6" s="4" t="s">
        <v>11</v>
      </c>
    </row>
    <row r="7" spans="1:14" ht="23.25" customHeight="1">
      <c r="A7" s="15">
        <v>2</v>
      </c>
      <c r="B7" s="60" t="s">
        <v>40</v>
      </c>
      <c r="C7" s="60"/>
      <c r="D7" s="15" t="s">
        <v>34</v>
      </c>
      <c r="E7" s="32">
        <v>4</v>
      </c>
      <c r="F7" s="53">
        <v>150</v>
      </c>
      <c r="G7" s="33">
        <f>IF(ISERROR(VLOOKUP(E7,'Tariffa Ut Domestiche'!A:C,2,FALSE)),"",VLOOKUP(E7,'Tariffa Ut Domestiche'!A:C,2,FALSE))</f>
        <v>0.71743</v>
      </c>
      <c r="H7" s="33">
        <f>IF(ISERROR(VLOOKUP(E7,'Tariffa Ut Domestiche'!A:C,3,FALSE)),"",VLOOKUP(E7,'Tariffa Ut Domestiche'!A:C,3,FALSE))</f>
        <v>188.7662</v>
      </c>
      <c r="I7" s="20">
        <f>F7*G7+H7</f>
        <v>296.3807</v>
      </c>
      <c r="J7" s="19"/>
      <c r="K7" s="19"/>
      <c r="L7" s="19"/>
      <c r="M7" s="22">
        <f>IF((I7*J7+I7*K7+I7*L7)&gt;0,I7*J7+I7*K7+I7*L7,0)</f>
        <v>0</v>
      </c>
      <c r="N7" s="22">
        <f>I7-M7</f>
        <v>296.3807</v>
      </c>
    </row>
    <row r="8" spans="1:14" ht="21" customHeight="1">
      <c r="A8" s="15"/>
      <c r="B8" s="60"/>
      <c r="C8" s="60"/>
      <c r="D8" s="15"/>
      <c r="E8" s="32"/>
      <c r="F8" s="53"/>
      <c r="G8" s="33">
        <f>IF(ISERROR(VLOOKUP(E8,'Tariffa Ut Domestiche'!A:C,2,FALSE)),"",VLOOKUP(E8,'Tariffa Ut Domestiche'!A:C,2,FALSE))</f>
      </c>
      <c r="H8" s="33">
        <f>IF(ISERROR(VLOOKUP(E8,'Tariffa Ut Domestiche'!A:C,3,FALSE)),"",VLOOKUP(E8,'Tariffa Ut Domestiche'!A:C,3,FALSE))</f>
      </c>
      <c r="I8" s="20">
        <f>IF(F8&lt;=0,0,F8*G8+H8)</f>
        <v>0</v>
      </c>
      <c r="J8" s="19"/>
      <c r="K8" s="19"/>
      <c r="L8" s="19"/>
      <c r="M8" s="22">
        <f>IF((I8*J8+I8*K8+I8*L8)&gt;0,I8*J8+I8*K8+I8*L8,0)</f>
        <v>0</v>
      </c>
      <c r="N8" s="23">
        <f>I8-M8</f>
        <v>0</v>
      </c>
    </row>
    <row r="9" spans="1:14" ht="19.5" customHeight="1">
      <c r="A9" s="15"/>
      <c r="B9" s="69"/>
      <c r="C9" s="70"/>
      <c r="D9" s="15"/>
      <c r="E9" s="32"/>
      <c r="F9" s="53"/>
      <c r="G9" s="33">
        <f>IF(ISERROR(VLOOKUP(E9,'Tariffa Ut Domestiche'!A:C,2,FALSE)),"",VLOOKUP(E9,'Tariffa Ut Domestiche'!A:C,2,FALSE))</f>
      </c>
      <c r="H9" s="33">
        <f>IF(ISERROR(VLOOKUP(E9,'Tariffa Ut Domestiche'!A:C,3,FALSE)),"",VLOOKUP(E9,'Tariffa Ut Domestiche'!A:C,3,FALSE))</f>
      </c>
      <c r="I9" s="20">
        <f>IF(F9&lt;=0,0,F9*G9+H9)</f>
        <v>0</v>
      </c>
      <c r="J9" s="19"/>
      <c r="K9" s="19"/>
      <c r="L9" s="19"/>
      <c r="M9" s="22">
        <f>IF((I9*J9+I9*K9+I9*L9)&gt;0,I9*J9+I9*K9+I9*L9,0)</f>
        <v>0</v>
      </c>
      <c r="N9" s="23">
        <f>I9-M9</f>
        <v>0</v>
      </c>
    </row>
    <row r="10" spans="1:14" ht="15">
      <c r="A10" s="61" t="s">
        <v>28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">
        <f>SUM(M7:M9)</f>
        <v>0</v>
      </c>
      <c r="N10" s="11">
        <f>SUM(N7:N9)</f>
        <v>296.3807</v>
      </c>
    </row>
    <row r="11" spans="1:14" ht="18.75">
      <c r="A11" s="62" t="s">
        <v>13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30">
      <c r="A12" s="8" t="s">
        <v>0</v>
      </c>
      <c r="B12" s="63" t="s">
        <v>6</v>
      </c>
      <c r="C12" s="63"/>
      <c r="D12" s="63" t="s">
        <v>2</v>
      </c>
      <c r="E12" s="63"/>
      <c r="F12" s="9" t="s">
        <v>17</v>
      </c>
      <c r="G12" s="10" t="s">
        <v>15</v>
      </c>
      <c r="H12" s="10" t="s">
        <v>16</v>
      </c>
      <c r="I12" s="8" t="s">
        <v>4</v>
      </c>
      <c r="J12" s="64"/>
      <c r="K12" s="64"/>
      <c r="L12" s="4" t="s">
        <v>42</v>
      </c>
      <c r="M12" s="4" t="s">
        <v>5</v>
      </c>
      <c r="N12" s="8" t="s">
        <v>4</v>
      </c>
    </row>
    <row r="13" spans="1:14" ht="29.25" customHeight="1">
      <c r="A13" s="15">
        <v>1</v>
      </c>
      <c r="B13" s="74" t="s">
        <v>14</v>
      </c>
      <c r="C13" s="75"/>
      <c r="D13" s="60" t="s">
        <v>34</v>
      </c>
      <c r="E13" s="60"/>
      <c r="F13" s="53">
        <v>100</v>
      </c>
      <c r="G13" s="34">
        <f>IF(ISERROR(VLOOKUP(B13,'Ut non domestiche'!A:C,2,FALSE)),"",VLOOKUP(B13,'Ut non domestiche'!A:C,2,FALSE))</f>
        <v>4.682507</v>
      </c>
      <c r="H13" s="35">
        <f>IF(ISERROR(VLOOKUP(B13,'Ut non domestiche'!A:C,3,FALSE)),"",VLOOKUP(B13,'Ut non domestiche'!A:C,3,FALSE))</f>
        <v>9.775195</v>
      </c>
      <c r="I13" s="20">
        <f>IF(F13&gt;0,G13*F13+H13*F13,0)</f>
        <v>1445.7702</v>
      </c>
      <c r="J13" s="64"/>
      <c r="K13" s="64"/>
      <c r="L13" s="19">
        <v>0.1</v>
      </c>
      <c r="M13" s="20">
        <f>I13*L13</f>
        <v>144.57702</v>
      </c>
      <c r="N13" s="20">
        <f>I13-M13</f>
        <v>1301.19318</v>
      </c>
    </row>
    <row r="14" spans="1:14" ht="26.25" customHeight="1">
      <c r="A14" s="15">
        <v>2</v>
      </c>
      <c r="B14" s="74" t="s">
        <v>49</v>
      </c>
      <c r="C14" s="75"/>
      <c r="D14" s="60" t="s">
        <v>78</v>
      </c>
      <c r="E14" s="60"/>
      <c r="F14" s="53">
        <v>100</v>
      </c>
      <c r="G14" s="34">
        <f>IF(ISERROR(VLOOKUP(B14,'Ut non domestiche'!A:C,2,FALSE)),"",VLOOKUP(B14,'Ut non domestiche'!A:C,2,FALSE))</f>
        <v>1.066171</v>
      </c>
      <c r="H14" s="35">
        <f>IF(ISERROR(VLOOKUP(B14,'Ut non domestiche'!A:C,3,FALSE)),"",VLOOKUP(B14,'Ut non domestiche'!A:C,3,FALSE))</f>
        <v>2.214361</v>
      </c>
      <c r="I14" s="20">
        <f>IF(F14&gt;0,G14*F14+H14*F14,0)</f>
        <v>328.05319999999995</v>
      </c>
      <c r="J14" s="64"/>
      <c r="K14" s="64"/>
      <c r="L14" s="19"/>
      <c r="M14" s="20">
        <f>I14*L14</f>
        <v>0</v>
      </c>
      <c r="N14" s="20">
        <f>I14-M14</f>
        <v>328.05319999999995</v>
      </c>
    </row>
    <row r="15" spans="1:14" ht="27" customHeight="1">
      <c r="A15" s="15"/>
      <c r="B15" s="74"/>
      <c r="C15" s="75"/>
      <c r="D15" s="69"/>
      <c r="E15" s="70"/>
      <c r="F15" s="53"/>
      <c r="G15" s="34">
        <f>IF(ISERROR(VLOOKUP(B15,'Ut non domestiche'!A:C,2,FALSE)),"",VLOOKUP(B15,'Ut non domestiche'!A:C,2,FALSE))</f>
      </c>
      <c r="H15" s="35">
        <f>IF(ISERROR(VLOOKUP(B15,'Ut non domestiche'!A:C,3,FALSE)),"",VLOOKUP(B15,'Ut non domestiche'!A:C,3,FALSE))</f>
      </c>
      <c r="I15" s="20">
        <f>IF(F15&gt;0,G15*F15+H15*F15,0)</f>
        <v>0</v>
      </c>
      <c r="J15" s="64"/>
      <c r="K15" s="64"/>
      <c r="L15" s="19"/>
      <c r="M15" s="20">
        <f>I15*L15</f>
        <v>0</v>
      </c>
      <c r="N15" s="20">
        <f>I15-M15</f>
        <v>0</v>
      </c>
    </row>
    <row r="16" spans="1:14" ht="15">
      <c r="A16" s="61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">
        <f>SUM(M13:M15)</f>
        <v>144.57702</v>
      </c>
      <c r="N16" s="7">
        <f>SUM(N13:N15)</f>
        <v>1629.24638</v>
      </c>
    </row>
    <row r="17" spans="1:14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</row>
    <row r="18" spans="1:14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68" t="s">
        <v>19</v>
      </c>
      <c r="L18" s="68"/>
      <c r="M18" s="68"/>
      <c r="N18" s="24">
        <f>N16+N10</f>
        <v>1925.62708</v>
      </c>
    </row>
    <row r="19" spans="1:14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68" t="s">
        <v>20</v>
      </c>
      <c r="L19" s="68"/>
      <c r="M19" s="68"/>
      <c r="N19" s="24">
        <f>N18*0.05</f>
        <v>96.28135400000001</v>
      </c>
    </row>
    <row r="20" spans="1:14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68" t="s">
        <v>21</v>
      </c>
      <c r="L20" s="68"/>
      <c r="M20" s="68"/>
      <c r="N20" s="25">
        <f>N18+N19</f>
        <v>2021.908434</v>
      </c>
    </row>
    <row r="21" spans="1:14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68" t="s">
        <v>22</v>
      </c>
      <c r="L21" s="68"/>
      <c r="M21" s="5">
        <v>4</v>
      </c>
      <c r="N21" s="24">
        <f>N20/M21</f>
        <v>505.4771085</v>
      </c>
    </row>
    <row r="22" spans="1:14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8" t="s">
        <v>23</v>
      </c>
      <c r="L22" s="68"/>
      <c r="M22" s="68"/>
      <c r="N22" s="26">
        <v>41898</v>
      </c>
    </row>
    <row r="23" spans="1:14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8" t="s">
        <v>24</v>
      </c>
      <c r="L23" s="68"/>
      <c r="M23" s="68"/>
      <c r="N23" s="26">
        <f>IF(Rate&gt;1,DATE(YEAR(Scadenza),MONTH(Scadenza)+1,DAY(Scadenza)),"")</f>
        <v>41928</v>
      </c>
    </row>
    <row r="24" spans="1:14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68" t="s">
        <v>25</v>
      </c>
      <c r="L24" s="68"/>
      <c r="M24" s="68"/>
      <c r="N24" s="26">
        <f>IF(Rate&gt;2,DATE(YEAR(Scadenza),MONTH(Scadenza)+2,DAY(Scadenza)),"")</f>
        <v>41959</v>
      </c>
    </row>
    <row r="25" spans="1:14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68" t="s">
        <v>26</v>
      </c>
      <c r="L25" s="68"/>
      <c r="M25" s="68"/>
      <c r="N25" s="26">
        <f>IF(Rate&gt;3,DATE(YEAR(Scadenza),MONTH(Scadenza)+3,DAY(Scadenza)),"")</f>
        <v>41989</v>
      </c>
    </row>
    <row r="27" ht="15">
      <c r="N27" s="2"/>
    </row>
    <row r="28" ht="15">
      <c r="N28" s="2"/>
    </row>
    <row r="29" ht="15">
      <c r="N29" s="2"/>
    </row>
  </sheetData>
  <sheetProtection password="CF0F" sheet="1"/>
  <mergeCells count="32">
    <mergeCell ref="A1:N1"/>
    <mergeCell ref="K20:M20"/>
    <mergeCell ref="B12:C12"/>
    <mergeCell ref="B13:C13"/>
    <mergeCell ref="B14:C14"/>
    <mergeCell ref="B15:C15"/>
    <mergeCell ref="J12:K15"/>
    <mergeCell ref="K18:M18"/>
    <mergeCell ref="A2:N2"/>
    <mergeCell ref="L3:N4"/>
    <mergeCell ref="K25:M25"/>
    <mergeCell ref="F4:I4"/>
    <mergeCell ref="D12:E12"/>
    <mergeCell ref="D13:E13"/>
    <mergeCell ref="K21:L21"/>
    <mergeCell ref="K19:M19"/>
    <mergeCell ref="A5:N5"/>
    <mergeCell ref="B6:C6"/>
    <mergeCell ref="B7:C7"/>
    <mergeCell ref="K23:M23"/>
    <mergeCell ref="K24:M24"/>
    <mergeCell ref="B8:C8"/>
    <mergeCell ref="B9:C9"/>
    <mergeCell ref="A11:N11"/>
    <mergeCell ref="D14:E14"/>
    <mergeCell ref="D15:E15"/>
    <mergeCell ref="A16:L16"/>
    <mergeCell ref="K22:M22"/>
    <mergeCell ref="A10:L10"/>
    <mergeCell ref="A3:B3"/>
    <mergeCell ref="A4:B4"/>
    <mergeCell ref="F3:I3"/>
  </mergeCells>
  <dataValidations count="2">
    <dataValidation errorStyle="warning" type="list" allowBlank="1" showInputMessage="1" showErrorMessage="1" promptTitle="Calcolo TARI" prompt="Immettere solo i valori presenti in elenco" errorTitle="Errore" error="Hai selezionato un valore non presente in tabella ..." sqref="E7:E9">
      <formula1>N_Componenti</formula1>
    </dataValidation>
    <dataValidation errorStyle="warning" type="list" allowBlank="1" showInputMessage="1" showErrorMessage="1" promptTitle="Calcolo TARI" prompt="Scegli la categoria" errorTitle="Errore" error="Hai selezionato un valore non presente in tabella ..." sqref="B13:C15">
      <formula1>Categorie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4.57421875" style="0" bestFit="1" customWidth="1"/>
    <col min="2" max="2" width="11.421875" style="0" bestFit="1" customWidth="1"/>
    <col min="3" max="3" width="31.7109375" style="0" customWidth="1"/>
  </cols>
  <sheetData>
    <row r="1" spans="1:3" ht="26.25">
      <c r="A1" s="47" t="s">
        <v>81</v>
      </c>
      <c r="B1" s="47"/>
      <c r="C1" s="47"/>
    </row>
    <row r="2" spans="1:3" ht="53.25" customHeight="1">
      <c r="A2" s="48" t="s">
        <v>76</v>
      </c>
      <c r="B2" s="49"/>
      <c r="C2" s="49"/>
    </row>
    <row r="3" spans="1:3" ht="40.5" customHeight="1">
      <c r="A3" s="41" t="s">
        <v>77</v>
      </c>
      <c r="B3" s="52" t="s">
        <v>79</v>
      </c>
      <c r="C3" s="52" t="s">
        <v>82</v>
      </c>
    </row>
    <row r="4" spans="1:3" ht="15">
      <c r="A4" s="30">
        <v>1</v>
      </c>
      <c r="B4" s="38">
        <v>0.5609</v>
      </c>
      <c r="C4" s="38">
        <v>72.60238</v>
      </c>
    </row>
    <row r="5" spans="1:3" ht="15">
      <c r="A5" s="30">
        <v>2</v>
      </c>
      <c r="B5" s="38">
        <v>0.61307</v>
      </c>
      <c r="C5" s="38">
        <v>130.68429</v>
      </c>
    </row>
    <row r="6" spans="1:3" ht="15">
      <c r="A6" s="30">
        <v>3</v>
      </c>
      <c r="B6" s="38">
        <v>0.66525</v>
      </c>
      <c r="C6" s="38">
        <v>141.57465</v>
      </c>
    </row>
    <row r="7" spans="1:3" ht="15">
      <c r="A7" s="30">
        <v>4</v>
      </c>
      <c r="B7" s="38">
        <v>0.71743</v>
      </c>
      <c r="C7" s="38">
        <v>188.7662</v>
      </c>
    </row>
    <row r="8" spans="1:3" ht="15">
      <c r="A8" s="30">
        <v>5</v>
      </c>
      <c r="B8" s="38">
        <v>0.76308</v>
      </c>
      <c r="C8" s="38">
        <v>210.54692</v>
      </c>
    </row>
    <row r="9" spans="1:3" ht="15">
      <c r="A9" s="30">
        <v>6</v>
      </c>
      <c r="B9" s="38">
        <v>0.80221</v>
      </c>
      <c r="C9" s="38">
        <v>246.84811</v>
      </c>
    </row>
  </sheetData>
  <sheetProtection password="CF0F" sheet="1"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4.7109375" style="0" bestFit="1" customWidth="1"/>
    <col min="2" max="2" width="11.421875" style="0" bestFit="1" customWidth="1"/>
    <col min="3" max="3" width="15.00390625" style="0" bestFit="1" customWidth="1"/>
  </cols>
  <sheetData>
    <row r="1" spans="1:3" ht="26.25">
      <c r="A1" s="47" t="s">
        <v>81</v>
      </c>
      <c r="B1" s="47"/>
      <c r="C1" s="47"/>
    </row>
    <row r="2" spans="1:3" ht="21">
      <c r="A2" s="50" t="s">
        <v>75</v>
      </c>
      <c r="B2" s="76"/>
      <c r="C2" s="76"/>
    </row>
    <row r="3" spans="1:3" ht="37.5" customHeight="1">
      <c r="A3" s="40" t="s">
        <v>45</v>
      </c>
      <c r="B3" s="52" t="s">
        <v>79</v>
      </c>
      <c r="C3" s="52" t="s">
        <v>80</v>
      </c>
    </row>
    <row r="4" spans="1:3" ht="15">
      <c r="A4" s="31" t="s">
        <v>46</v>
      </c>
      <c r="B4" s="51">
        <v>0.878871</v>
      </c>
      <c r="C4" s="37">
        <v>1.845301</v>
      </c>
    </row>
    <row r="5" spans="1:3" ht="15">
      <c r="A5" s="31" t="s">
        <v>47</v>
      </c>
      <c r="B5" s="39">
        <v>0.662755</v>
      </c>
      <c r="C5" s="39">
        <v>1.388058</v>
      </c>
    </row>
    <row r="6" spans="1:3" ht="15">
      <c r="A6" s="31" t="s">
        <v>48</v>
      </c>
      <c r="B6" s="39">
        <v>0.749201</v>
      </c>
      <c r="C6" s="39">
        <v>1.567689</v>
      </c>
    </row>
    <row r="7" spans="1:3" ht="15">
      <c r="A7" s="31" t="s">
        <v>49</v>
      </c>
      <c r="B7" s="37">
        <v>1.066171</v>
      </c>
      <c r="C7" s="37">
        <v>2.214361</v>
      </c>
    </row>
    <row r="8" spans="1:3" ht="15">
      <c r="A8" s="31" t="s">
        <v>50</v>
      </c>
      <c r="B8" s="37">
        <v>0.806832</v>
      </c>
      <c r="C8" s="37">
        <v>1.682</v>
      </c>
    </row>
    <row r="9" spans="1:3" ht="15">
      <c r="A9" s="31" t="s">
        <v>51</v>
      </c>
      <c r="B9" s="37">
        <v>0.648347</v>
      </c>
      <c r="C9" s="37">
        <v>1.32927</v>
      </c>
    </row>
    <row r="10" spans="1:3" ht="15">
      <c r="A10" s="31" t="s">
        <v>52</v>
      </c>
      <c r="B10" s="37">
        <v>2.290827</v>
      </c>
      <c r="C10" s="37">
        <v>4.79125</v>
      </c>
    </row>
    <row r="11" spans="1:3" ht="15">
      <c r="A11" s="31" t="s">
        <v>53</v>
      </c>
      <c r="B11" s="37">
        <v>1.469587</v>
      </c>
      <c r="C11" s="37">
        <v>3.066792</v>
      </c>
    </row>
    <row r="12" spans="1:3" ht="15">
      <c r="A12" s="31" t="s">
        <v>54</v>
      </c>
      <c r="B12" s="37">
        <v>2.117934</v>
      </c>
      <c r="C12" s="37">
        <v>4.425456</v>
      </c>
    </row>
    <row r="13" spans="1:3" ht="15">
      <c r="A13" s="31" t="s">
        <v>55</v>
      </c>
      <c r="B13" s="37">
        <v>1.181433</v>
      </c>
      <c r="C13" s="37">
        <v>2.465844</v>
      </c>
    </row>
    <row r="14" spans="1:3" ht="15">
      <c r="A14" s="31" t="s">
        <v>56</v>
      </c>
      <c r="B14" s="37">
        <v>2.117934</v>
      </c>
      <c r="C14" s="37">
        <v>4.425456</v>
      </c>
    </row>
    <row r="15" spans="1:3" ht="15">
      <c r="A15" s="31" t="s">
        <v>57</v>
      </c>
      <c r="B15" s="37">
        <v>1.239063</v>
      </c>
      <c r="C15" s="37">
        <v>2.576889</v>
      </c>
    </row>
    <row r="16" spans="1:3" ht="15">
      <c r="A16" s="31" t="s">
        <v>58</v>
      </c>
      <c r="B16" s="37">
        <v>1.757741</v>
      </c>
      <c r="C16" s="37">
        <v>3.677537</v>
      </c>
    </row>
    <row r="17" spans="1:3" ht="15">
      <c r="A17" s="31" t="s">
        <v>59</v>
      </c>
      <c r="B17" s="37">
        <v>2.074711</v>
      </c>
      <c r="C17" s="37">
        <v>4.314411</v>
      </c>
    </row>
    <row r="18" spans="1:3" ht="15">
      <c r="A18" s="31" t="s">
        <v>60</v>
      </c>
      <c r="B18" s="39">
        <v>1.239063</v>
      </c>
      <c r="C18" s="39">
        <v>2.580155</v>
      </c>
    </row>
    <row r="19" spans="1:3" ht="15">
      <c r="A19" s="31" t="s">
        <v>61</v>
      </c>
      <c r="B19" s="39">
        <v>2.290827</v>
      </c>
      <c r="C19" s="39">
        <v>4.778186</v>
      </c>
    </row>
    <row r="20" spans="1:3" ht="15">
      <c r="A20" s="31" t="s">
        <v>62</v>
      </c>
      <c r="B20" s="39">
        <v>1.613664</v>
      </c>
      <c r="C20" s="39">
        <v>3.370531</v>
      </c>
    </row>
    <row r="21" spans="1:3" ht="15">
      <c r="A21" s="31" t="s">
        <v>63</v>
      </c>
      <c r="B21" s="37">
        <v>1.426364</v>
      </c>
      <c r="C21" s="37">
        <v>2.972077</v>
      </c>
    </row>
    <row r="22" spans="1:3" ht="15">
      <c r="A22" s="31" t="s">
        <v>64</v>
      </c>
      <c r="B22" s="37">
        <v>1.815372</v>
      </c>
      <c r="C22" s="37">
        <v>3.78205</v>
      </c>
    </row>
    <row r="23" spans="1:3" ht="15">
      <c r="A23" s="31" t="s">
        <v>65</v>
      </c>
      <c r="B23" s="37">
        <v>1.282287</v>
      </c>
      <c r="C23" s="37">
        <v>2.678135</v>
      </c>
    </row>
    <row r="24" spans="1:3" ht="15">
      <c r="A24" s="31" t="s">
        <v>66</v>
      </c>
      <c r="B24" s="37">
        <v>1.267879</v>
      </c>
      <c r="C24" s="37">
        <v>2.645475</v>
      </c>
    </row>
    <row r="25" spans="1:3" ht="15">
      <c r="A25" s="31" t="s">
        <v>14</v>
      </c>
      <c r="B25" s="37">
        <v>4.682507</v>
      </c>
      <c r="C25" s="37">
        <v>9.775195</v>
      </c>
    </row>
    <row r="26" spans="1:3" ht="15">
      <c r="A26" s="31" t="s">
        <v>67</v>
      </c>
      <c r="B26" s="39">
        <v>3.84686</v>
      </c>
      <c r="C26" s="39">
        <v>8.034406</v>
      </c>
    </row>
    <row r="27" spans="1:3" ht="15">
      <c r="A27" s="31" t="s">
        <v>68</v>
      </c>
      <c r="B27" s="37">
        <v>3.52989</v>
      </c>
      <c r="C27" s="37">
        <v>7.364873</v>
      </c>
    </row>
    <row r="28" spans="1:3" ht="15">
      <c r="A28" s="31" t="s">
        <v>69</v>
      </c>
      <c r="B28" s="37">
        <v>2.766281</v>
      </c>
      <c r="C28" s="37">
        <v>5.761257</v>
      </c>
    </row>
    <row r="29" spans="1:3" ht="15">
      <c r="A29" s="31" t="s">
        <v>70</v>
      </c>
      <c r="B29" s="37">
        <v>2.766281</v>
      </c>
      <c r="C29" s="37">
        <v>5.748193</v>
      </c>
    </row>
    <row r="30" spans="1:3" ht="15">
      <c r="A30" s="31" t="s">
        <v>71</v>
      </c>
      <c r="B30" s="37">
        <v>6.094463</v>
      </c>
      <c r="C30" s="37">
        <v>12.704813</v>
      </c>
    </row>
    <row r="31" spans="1:3" ht="15">
      <c r="A31" s="31" t="s">
        <v>72</v>
      </c>
      <c r="B31" s="39">
        <v>2.852727</v>
      </c>
      <c r="C31" s="39">
        <v>5.944154</v>
      </c>
    </row>
    <row r="32" spans="1:3" ht="15">
      <c r="A32" s="31" t="s">
        <v>73</v>
      </c>
      <c r="B32" s="39">
        <v>5.013885</v>
      </c>
      <c r="C32" s="39">
        <v>10.45126</v>
      </c>
    </row>
    <row r="33" spans="1:3" ht="15">
      <c r="A33" s="31" t="s">
        <v>74</v>
      </c>
      <c r="B33" s="37">
        <v>1.858595</v>
      </c>
      <c r="C33" s="37">
        <v>3.860434</v>
      </c>
    </row>
  </sheetData>
  <sheetProtection password="CF0F" sheet="1"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2014-08-09T22:55:07Z</dcterms:modified>
  <cp:category/>
  <cp:version/>
  <cp:contentType/>
  <cp:contentStatus/>
</cp:coreProperties>
</file>